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aolo\Videos\Videolezione OBS\"/>
    </mc:Choice>
  </mc:AlternateContent>
  <xr:revisionPtr revIDLastSave="0" documentId="13_ncr:1_{617B637B-5865-4545-BFB0-73BA42D80FF4}" xr6:coauthVersionLast="47" xr6:coauthVersionMax="47" xr10:uidLastSave="{00000000-0000-0000-0000-000000000000}"/>
  <bookViews>
    <workbookView xWindow="-120" yWindow="-120" windowWidth="29040" windowHeight="15720" xr2:uid="{43766426-FD37-4A69-9EFC-F0AB6691D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J15" i="1" s="1"/>
  <c r="F14" i="1"/>
  <c r="G3" i="1"/>
  <c r="F19" i="1"/>
  <c r="G19" i="1"/>
  <c r="H19" i="1"/>
  <c r="I19" i="1"/>
  <c r="J19" i="1"/>
  <c r="L19" i="1"/>
  <c r="M19" i="1" s="1"/>
  <c r="F20" i="1"/>
  <c r="G20" i="1" s="1"/>
  <c r="L20" i="1" s="1"/>
  <c r="M20" i="1" s="1"/>
  <c r="H20" i="1"/>
  <c r="F8" i="1"/>
  <c r="G8" i="1" s="1"/>
  <c r="H8" i="1"/>
  <c r="F9" i="1"/>
  <c r="G9" i="1"/>
  <c r="H9" i="1"/>
  <c r="P5" i="1"/>
  <c r="Q5" i="1"/>
  <c r="R5" i="1"/>
  <c r="P6" i="1"/>
  <c r="Q6" i="1"/>
  <c r="R6" i="1"/>
  <c r="P7" i="1"/>
  <c r="Q7" i="1"/>
  <c r="R7" i="1"/>
  <c r="R3" i="1"/>
  <c r="K3" i="1"/>
  <c r="P3" i="1" s="1"/>
  <c r="Q3" i="1"/>
  <c r="H15" i="1"/>
  <c r="J16" i="1"/>
  <c r="H16" i="1"/>
  <c r="J17" i="1"/>
  <c r="H17" i="1"/>
  <c r="J18" i="1"/>
  <c r="G18" i="1"/>
  <c r="H18" i="1"/>
  <c r="F4" i="1"/>
  <c r="G4" i="1" s="1"/>
  <c r="H4" i="1"/>
  <c r="F5" i="1"/>
  <c r="G5" i="1" s="1"/>
  <c r="H5" i="1"/>
  <c r="F6" i="1"/>
  <c r="G6" i="1" s="1"/>
  <c r="H6" i="1"/>
  <c r="F7" i="1"/>
  <c r="G7" i="1" s="1"/>
  <c r="I7" i="1" s="1"/>
  <c r="J7" i="1" s="1"/>
  <c r="H7" i="1"/>
  <c r="H14" i="1"/>
  <c r="J14" i="1"/>
  <c r="F3" i="1"/>
  <c r="H3" i="1"/>
  <c r="G15" i="1" l="1"/>
  <c r="I15" i="1" s="1"/>
  <c r="K15" i="1" s="1"/>
  <c r="J20" i="1"/>
  <c r="K19" i="1"/>
  <c r="I20" i="1"/>
  <c r="K20" i="1" s="1"/>
  <c r="I9" i="1"/>
  <c r="J9" i="1" s="1"/>
  <c r="I8" i="1"/>
  <c r="I4" i="1"/>
  <c r="J4" i="1" s="1"/>
  <c r="I6" i="1"/>
  <c r="J6" i="1" s="1"/>
  <c r="I18" i="1"/>
  <c r="K18" i="1" s="1"/>
  <c r="I3" i="1"/>
  <c r="J3" i="1" s="1"/>
  <c r="G17" i="1"/>
  <c r="I17" i="1" s="1"/>
  <c r="K17" i="1" s="1"/>
  <c r="G16" i="1"/>
  <c r="L16" i="1" s="1"/>
  <c r="M16" i="1" s="1"/>
  <c r="K7" i="1"/>
  <c r="I5" i="1"/>
  <c r="J5" i="1" s="1"/>
  <c r="K5" i="1" s="1"/>
  <c r="L18" i="1"/>
  <c r="M18" i="1" s="1"/>
  <c r="G14" i="1"/>
  <c r="R18" i="1" l="1"/>
  <c r="Q18" i="1"/>
  <c r="P18" i="1"/>
  <c r="P17" i="1"/>
  <c r="R17" i="1"/>
  <c r="Q17" i="1"/>
  <c r="L15" i="1"/>
  <c r="M15" i="1" s="1"/>
  <c r="Q15" i="1"/>
  <c r="P15" i="1"/>
  <c r="R15" i="1"/>
  <c r="K9" i="1"/>
  <c r="J8" i="1"/>
  <c r="K8" i="1"/>
  <c r="I16" i="1"/>
  <c r="K16" i="1" s="1"/>
  <c r="K4" i="1"/>
  <c r="K6" i="1"/>
  <c r="L17" i="1"/>
  <c r="M17" i="1" s="1"/>
  <c r="I14" i="1"/>
  <c r="L14" i="1"/>
  <c r="M14" i="1" s="1"/>
  <c r="K14" i="1"/>
  <c r="Q16" i="1" l="1"/>
  <c r="P16" i="1"/>
  <c r="R16" i="1"/>
  <c r="R14" i="1"/>
  <c r="Q14" i="1"/>
  <c r="P14" i="1"/>
  <c r="Q4" i="1"/>
  <c r="P4" i="1"/>
  <c r="R4" i="1"/>
</calcChain>
</file>

<file path=xl/sharedStrings.xml><?xml version="1.0" encoding="utf-8"?>
<sst xmlns="http://schemas.openxmlformats.org/spreadsheetml/2006/main" count="43" uniqueCount="22">
  <si>
    <t>Scadenza</t>
  </si>
  <si>
    <t>Tasso base</t>
  </si>
  <si>
    <t>Data cedola</t>
  </si>
  <si>
    <t>Cedola base</t>
  </si>
  <si>
    <t>Riv cedola</t>
  </si>
  <si>
    <t>Indicizzazione</t>
  </si>
  <si>
    <t>Riv capitale</t>
  </si>
  <si>
    <t>Tassa</t>
  </si>
  <si>
    <t>Aggiunta al costo acquisto</t>
  </si>
  <si>
    <t>cedola BTP Italia</t>
  </si>
  <si>
    <t>rateo BTP Italia</t>
  </si>
  <si>
    <t>Cosa</t>
  </si>
  <si>
    <t>RATEO</t>
  </si>
  <si>
    <t>CEDOLA</t>
  </si>
  <si>
    <t>Su 1k</t>
  </si>
  <si>
    <t>Su 5k</t>
  </si>
  <si>
    <t>Su 10k</t>
  </si>
  <si>
    <t>Data acquisto</t>
  </si>
  <si>
    <t>Rateo lordo</t>
  </si>
  <si>
    <t>Cedola lorda</t>
  </si>
  <si>
    <t>Rateo netto</t>
  </si>
  <si>
    <t>Cedola netta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</si>
</sst>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0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0" fontId="0" fillId="2" borderId="0" xfId="0" applyFill="1"/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A6D4-3431-4A0E-B9A3-4D0DA17AC284}">
  <dimension ref="A1:R20"/>
  <sheetViews>
    <sheetView tabSelected="1" zoomScale="130" zoomScaleNormal="130" workbookViewId="0">
      <selection activeCell="B8" sqref="B8:C9"/>
    </sheetView>
  </sheetViews>
  <sheetFormatPr defaultRowHeight="15" x14ac:dyDescent="0.25"/>
  <cols>
    <col min="1" max="1" width="15.5703125" bestFit="1" customWidth="1"/>
    <col min="2" max="2" width="11.28515625" style="3" bestFit="1" customWidth="1"/>
    <col min="3" max="3" width="10.42578125" bestFit="1" customWidth="1"/>
    <col min="4" max="4" width="12.85546875" style="3" bestFit="1" customWidth="1"/>
    <col min="5" max="5" width="13.5703125" bestFit="1" customWidth="1"/>
    <col min="6" max="6" width="11.7109375" bestFit="1" customWidth="1"/>
    <col min="7" max="7" width="10" bestFit="1" customWidth="1"/>
    <col min="8" max="8" width="11.140625" bestFit="1" customWidth="1"/>
    <col min="9" max="9" width="11.7109375" bestFit="1" customWidth="1"/>
    <col min="10" max="10" width="5.7109375" bestFit="1" customWidth="1"/>
    <col min="11" max="11" width="11.85546875" bestFit="1" customWidth="1"/>
    <col min="12" max="12" width="24.28515625" bestFit="1" customWidth="1"/>
  </cols>
  <sheetData>
    <row r="1" spans="1:18" ht="23.25" x14ac:dyDescent="0.35">
      <c r="A1" s="6" t="s">
        <v>13</v>
      </c>
    </row>
    <row r="2" spans="1:18" s="1" customFormat="1" x14ac:dyDescent="0.25">
      <c r="A2" s="1" t="s">
        <v>11</v>
      </c>
      <c r="B2" s="4" t="s">
        <v>0</v>
      </c>
      <c r="C2" s="1" t="s">
        <v>1</v>
      </c>
      <c r="D2" s="4" t="s">
        <v>2</v>
      </c>
      <c r="E2" s="1" t="s">
        <v>5</v>
      </c>
      <c r="F2" s="1" t="s">
        <v>3</v>
      </c>
      <c r="G2" s="1" t="s">
        <v>4</v>
      </c>
      <c r="H2" s="1" t="s">
        <v>6</v>
      </c>
      <c r="I2" s="1" t="s">
        <v>19</v>
      </c>
      <c r="J2" s="1" t="s">
        <v>7</v>
      </c>
      <c r="K2" s="1" t="s">
        <v>21</v>
      </c>
      <c r="P2" s="1" t="s">
        <v>14</v>
      </c>
      <c r="Q2" s="1" t="s">
        <v>15</v>
      </c>
      <c r="R2" s="1" t="s">
        <v>16</v>
      </c>
    </row>
    <row r="3" spans="1:18" x14ac:dyDescent="0.25">
      <c r="A3" t="s">
        <v>9</v>
      </c>
      <c r="B3" s="3">
        <v>47079</v>
      </c>
      <c r="C3" s="2">
        <v>1.6E-2</v>
      </c>
      <c r="D3" s="3">
        <v>45068</v>
      </c>
      <c r="E3">
        <v>1.04189</v>
      </c>
      <c r="F3">
        <f>C3*100/2</f>
        <v>0.8</v>
      </c>
      <c r="G3">
        <f>F3*(E3-1)</f>
        <v>3.3511999999999986E-2</v>
      </c>
      <c r="H3">
        <f>100*(E3-1)</f>
        <v>4.1889999999999983</v>
      </c>
      <c r="I3">
        <f>F3+G3+H3</f>
        <v>5.0225119999999981</v>
      </c>
      <c r="J3">
        <f>I3*12.5%</f>
        <v>0.62781399999999976</v>
      </c>
      <c r="K3">
        <f>I3-J3</f>
        <v>4.3946979999999982</v>
      </c>
      <c r="P3" s="7">
        <f>K3*10</f>
        <v>43.946979999999982</v>
      </c>
      <c r="Q3" s="7">
        <f>K3*50</f>
        <v>219.73489999999993</v>
      </c>
      <c r="R3" s="7">
        <f>K3*100</f>
        <v>439.46979999999985</v>
      </c>
    </row>
    <row r="4" spans="1:18" x14ac:dyDescent="0.25">
      <c r="A4" t="s">
        <v>9</v>
      </c>
      <c r="B4" s="3">
        <v>45803</v>
      </c>
      <c r="C4" s="2">
        <v>1.4E-2</v>
      </c>
      <c r="D4" s="3">
        <v>45072</v>
      </c>
      <c r="E4">
        <v>1.0409600000000001</v>
      </c>
      <c r="F4">
        <f t="shared" ref="F4:F8" si="0">C4*100/2</f>
        <v>0.70000000000000007</v>
      </c>
      <c r="G4">
        <f t="shared" ref="G4:G8" si="1">F4*(E4-1)</f>
        <v>2.8672000000000079E-2</v>
      </c>
      <c r="H4">
        <f t="shared" ref="H4:H8" si="2">100*(E4-1)</f>
        <v>4.0960000000000107</v>
      </c>
      <c r="I4">
        <f t="shared" ref="I4:I8" si="3">F4+G4+H4</f>
        <v>4.8246720000000112</v>
      </c>
      <c r="J4">
        <f t="shared" ref="J4:J9" si="4">I4*12.5%</f>
        <v>0.6030840000000014</v>
      </c>
      <c r="K4">
        <f t="shared" ref="K4:K8" si="5">I4-J4</f>
        <v>4.2215880000000094</v>
      </c>
      <c r="P4" s="7">
        <f t="shared" ref="P4:P9" si="6">K4*10</f>
        <v>42.215880000000098</v>
      </c>
      <c r="Q4" s="7">
        <f t="shared" ref="Q4:Q9" si="7">K4*50</f>
        <v>211.07940000000048</v>
      </c>
      <c r="R4" s="7">
        <f t="shared" ref="R4:R9" si="8">K4*100</f>
        <v>422.15880000000095</v>
      </c>
    </row>
    <row r="5" spans="1:18" x14ac:dyDescent="0.25">
      <c r="A5" t="s">
        <v>9</v>
      </c>
      <c r="B5" s="3">
        <v>46688</v>
      </c>
      <c r="C5" s="2">
        <v>6.4999999999999997E-3</v>
      </c>
      <c r="D5" s="3">
        <v>45044</v>
      </c>
      <c r="E5">
        <v>1.04772</v>
      </c>
      <c r="F5">
        <f t="shared" si="0"/>
        <v>0.32500000000000001</v>
      </c>
      <c r="G5">
        <f t="shared" si="1"/>
        <v>1.5508999999999995E-2</v>
      </c>
      <c r="H5">
        <f t="shared" si="2"/>
        <v>4.7719999999999985</v>
      </c>
      <c r="I5">
        <f t="shared" si="3"/>
        <v>5.1125089999999984</v>
      </c>
      <c r="J5">
        <f t="shared" si="4"/>
        <v>0.6390636249999998</v>
      </c>
      <c r="K5">
        <f t="shared" si="5"/>
        <v>4.4734453749999989</v>
      </c>
      <c r="P5" s="7">
        <f t="shared" si="6"/>
        <v>44.734453749999986</v>
      </c>
      <c r="Q5" s="7">
        <f t="shared" si="7"/>
        <v>223.67226874999994</v>
      </c>
      <c r="R5" s="7">
        <f t="shared" si="8"/>
        <v>447.34453749999989</v>
      </c>
    </row>
    <row r="6" spans="1:18" x14ac:dyDescent="0.25">
      <c r="A6" t="s">
        <v>9</v>
      </c>
      <c r="B6" s="3">
        <v>46163</v>
      </c>
      <c r="C6" s="2">
        <v>5.4999999999999997E-3</v>
      </c>
      <c r="D6" s="3">
        <v>45067</v>
      </c>
      <c r="E6">
        <v>1.04213</v>
      </c>
      <c r="F6">
        <f t="shared" si="0"/>
        <v>0.27499999999999997</v>
      </c>
      <c r="G6">
        <f t="shared" si="1"/>
        <v>1.1585749999999999E-2</v>
      </c>
      <c r="H6">
        <f t="shared" si="2"/>
        <v>4.2130000000000001</v>
      </c>
      <c r="I6">
        <f t="shared" si="3"/>
        <v>4.4995857499999996</v>
      </c>
      <c r="J6">
        <f t="shared" si="4"/>
        <v>0.56244821874999995</v>
      </c>
      <c r="K6">
        <f t="shared" si="5"/>
        <v>3.9371375312499994</v>
      </c>
      <c r="P6" s="7">
        <f t="shared" si="6"/>
        <v>39.371375312499993</v>
      </c>
      <c r="Q6" s="7">
        <f t="shared" si="7"/>
        <v>196.85687656249996</v>
      </c>
      <c r="R6" s="7">
        <f t="shared" si="8"/>
        <v>393.71375312499993</v>
      </c>
    </row>
    <row r="7" spans="1:18" x14ac:dyDescent="0.25">
      <c r="A7" t="s">
        <v>9</v>
      </c>
      <c r="B7" s="3">
        <v>47662</v>
      </c>
      <c r="C7" s="2">
        <v>1.6E-2</v>
      </c>
      <c r="D7" s="3">
        <v>45105</v>
      </c>
      <c r="E7">
        <v>1.01403</v>
      </c>
      <c r="F7">
        <f t="shared" si="0"/>
        <v>0.8</v>
      </c>
      <c r="G7">
        <f t="shared" si="1"/>
        <v>1.1223999999999991E-2</v>
      </c>
      <c r="H7">
        <f t="shared" si="2"/>
        <v>1.4029999999999987</v>
      </c>
      <c r="I7">
        <f t="shared" si="3"/>
        <v>2.2142239999999989</v>
      </c>
      <c r="J7">
        <f t="shared" si="4"/>
        <v>0.27677799999999986</v>
      </c>
      <c r="K7">
        <f t="shared" si="5"/>
        <v>1.9374459999999991</v>
      </c>
      <c r="P7" s="7">
        <f t="shared" si="6"/>
        <v>19.374459999999992</v>
      </c>
      <c r="Q7" s="7">
        <f t="shared" si="7"/>
        <v>96.872299999999953</v>
      </c>
      <c r="R7" s="7">
        <f t="shared" si="8"/>
        <v>193.74459999999991</v>
      </c>
    </row>
    <row r="8" spans="1:18" x14ac:dyDescent="0.25">
      <c r="A8" t="s">
        <v>9</v>
      </c>
      <c r="C8" s="2"/>
      <c r="F8">
        <f t="shared" ref="F8:F9" si="9">C8*100/2</f>
        <v>0</v>
      </c>
      <c r="G8">
        <f t="shared" ref="G8:G9" si="10">F8*(E8-1)</f>
        <v>0</v>
      </c>
      <c r="H8">
        <f t="shared" ref="H8:H9" si="11">100*(E8-1)</f>
        <v>-100</v>
      </c>
      <c r="I8">
        <f t="shared" ref="I8:I9" si="12">F8+G8+H8</f>
        <v>-100</v>
      </c>
      <c r="J8">
        <f t="shared" si="4"/>
        <v>-12.5</v>
      </c>
      <c r="K8">
        <f t="shared" ref="K8:K9" si="13">I8-J8</f>
        <v>-87.5</v>
      </c>
      <c r="P8" s="7"/>
      <c r="Q8" s="7"/>
      <c r="R8" s="7"/>
    </row>
    <row r="9" spans="1:18" x14ac:dyDescent="0.25">
      <c r="A9" t="s">
        <v>9</v>
      </c>
      <c r="C9" s="2"/>
      <c r="F9">
        <f t="shared" si="9"/>
        <v>0</v>
      </c>
      <c r="G9">
        <f t="shared" si="10"/>
        <v>0</v>
      </c>
      <c r="H9">
        <f t="shared" si="11"/>
        <v>-100</v>
      </c>
      <c r="I9">
        <f t="shared" si="12"/>
        <v>-100</v>
      </c>
      <c r="J9">
        <f t="shared" si="4"/>
        <v>-12.5</v>
      </c>
      <c r="K9">
        <f t="shared" si="13"/>
        <v>-87.5</v>
      </c>
      <c r="P9" s="7"/>
      <c r="Q9" s="7"/>
      <c r="R9" s="7"/>
    </row>
    <row r="12" spans="1:18" ht="23.25" x14ac:dyDescent="0.35">
      <c r="A12" s="6" t="s">
        <v>12</v>
      </c>
    </row>
    <row r="13" spans="1:18" x14ac:dyDescent="0.25">
      <c r="A13" s="1" t="s">
        <v>11</v>
      </c>
      <c r="B13" s="4" t="s">
        <v>0</v>
      </c>
      <c r="C13" s="1" t="s">
        <v>1</v>
      </c>
      <c r="D13" s="4" t="s">
        <v>17</v>
      </c>
      <c r="E13" s="1" t="s">
        <v>5</v>
      </c>
      <c r="F13" s="1" t="s">
        <v>3</v>
      </c>
      <c r="G13" s="1" t="s">
        <v>4</v>
      </c>
      <c r="H13" s="1" t="s">
        <v>6</v>
      </c>
      <c r="I13" s="1" t="s">
        <v>18</v>
      </c>
      <c r="J13" s="1" t="s">
        <v>7</v>
      </c>
      <c r="K13" s="1" t="s">
        <v>20</v>
      </c>
      <c r="L13" s="1" t="s">
        <v>8</v>
      </c>
      <c r="P13" s="1" t="s">
        <v>14</v>
      </c>
      <c r="Q13" s="1" t="s">
        <v>15</v>
      </c>
      <c r="R13" s="1" t="s">
        <v>16</v>
      </c>
    </row>
    <row r="14" spans="1:18" x14ac:dyDescent="0.25">
      <c r="A14" t="s">
        <v>10</v>
      </c>
      <c r="B14" s="3">
        <v>47079</v>
      </c>
      <c r="C14" s="2">
        <v>1.6E-2</v>
      </c>
      <c r="D14" s="3">
        <v>44948</v>
      </c>
      <c r="E14">
        <v>1.0376000000000001</v>
      </c>
      <c r="F14">
        <f>C14*100/2*(4/6)</f>
        <v>0.53333333333333333</v>
      </c>
      <c r="G14">
        <f>F14*(E14-1)</f>
        <v>2.0053333333333374E-2</v>
      </c>
      <c r="H14">
        <f>100*(E14-1)</f>
        <v>3.7600000000000078</v>
      </c>
      <c r="I14">
        <f>F14+G14+H14</f>
        <v>4.3133866666666743</v>
      </c>
      <c r="J14" s="5">
        <f>F14*12.5%</f>
        <v>6.6666666666666666E-2</v>
      </c>
      <c r="K14">
        <f>I14-J14</f>
        <v>4.2467200000000078</v>
      </c>
      <c r="L14" s="5">
        <f>G14+H14</f>
        <v>3.780053333333341</v>
      </c>
      <c r="M14">
        <f>12.5%*L14</f>
        <v>0.47250666666666763</v>
      </c>
      <c r="P14" s="7">
        <f>K14*10</f>
        <v>42.467200000000076</v>
      </c>
      <c r="Q14" s="7">
        <f>K14*50</f>
        <v>212.33600000000038</v>
      </c>
      <c r="R14" s="7">
        <f>K14*100</f>
        <v>424.67200000000076</v>
      </c>
    </row>
    <row r="15" spans="1:18" x14ac:dyDescent="0.25">
      <c r="A15" t="s">
        <v>10</v>
      </c>
      <c r="B15" s="3">
        <v>45803</v>
      </c>
      <c r="C15" s="2">
        <v>1.4E-2</v>
      </c>
      <c r="D15" s="3">
        <v>44952</v>
      </c>
      <c r="E15">
        <v>1.03803</v>
      </c>
      <c r="F15">
        <f>C15*100/2*(4/6)</f>
        <v>0.46666666666666667</v>
      </c>
      <c r="G15">
        <f t="shared" ref="G15:G20" si="14">F15*(E15-1)</f>
        <v>1.7747333333333337E-2</v>
      </c>
      <c r="H15">
        <f t="shared" ref="H15:H20" si="15">100*(E15-1)</f>
        <v>3.8030000000000008</v>
      </c>
      <c r="I15">
        <f t="shared" ref="I15:I20" si="16">F15+G15+H15</f>
        <v>4.2874140000000009</v>
      </c>
      <c r="J15" s="5">
        <f t="shared" ref="J15:J20" si="17">F15*12.5%</f>
        <v>5.8333333333333334E-2</v>
      </c>
      <c r="K15">
        <f t="shared" ref="K15:K20" si="18">I15-J15</f>
        <v>4.2290806666666674</v>
      </c>
      <c r="L15" s="5">
        <f t="shared" ref="L15:L20" si="19">G15+H15</f>
        <v>3.8207473333333342</v>
      </c>
      <c r="M15">
        <f t="shared" ref="M15:M20" si="20">12.5%*L15</f>
        <v>0.47759341666666677</v>
      </c>
      <c r="P15" s="7">
        <f t="shared" ref="P15:P20" si="21">K15*10</f>
        <v>42.290806666666676</v>
      </c>
      <c r="Q15" s="7">
        <f t="shared" ref="Q15:Q20" si="22">K15*50</f>
        <v>211.45403333333337</v>
      </c>
      <c r="R15" s="7">
        <f t="shared" ref="R15:R20" si="23">K15*100</f>
        <v>422.90806666666674</v>
      </c>
    </row>
    <row r="16" spans="1:18" x14ac:dyDescent="0.25">
      <c r="A16" t="s">
        <v>10</v>
      </c>
      <c r="B16" s="3">
        <v>46688</v>
      </c>
      <c r="C16" s="2">
        <v>6.4999999999999997E-3</v>
      </c>
      <c r="D16" s="3">
        <v>44954</v>
      </c>
      <c r="E16">
        <v>1.04179</v>
      </c>
      <c r="F16">
        <f>C16*100/2*(3/6)</f>
        <v>0.16250000000000001</v>
      </c>
      <c r="G16">
        <f t="shared" si="14"/>
        <v>6.7908749999999992E-3</v>
      </c>
      <c r="H16">
        <f t="shared" si="15"/>
        <v>4.1789999999999994</v>
      </c>
      <c r="I16">
        <f t="shared" si="16"/>
        <v>4.3482908749999991</v>
      </c>
      <c r="J16" s="5">
        <f t="shared" si="17"/>
        <v>2.0312500000000001E-2</v>
      </c>
      <c r="K16">
        <f t="shared" si="18"/>
        <v>4.3279783749999989</v>
      </c>
      <c r="L16" s="5">
        <f t="shared" si="19"/>
        <v>4.1857908749999995</v>
      </c>
      <c r="M16">
        <f t="shared" si="20"/>
        <v>0.52322385937499993</v>
      </c>
      <c r="P16" s="7">
        <f t="shared" si="21"/>
        <v>43.279783749999993</v>
      </c>
      <c r="Q16" s="7">
        <f t="shared" si="22"/>
        <v>216.39891874999995</v>
      </c>
      <c r="R16" s="7">
        <f t="shared" si="23"/>
        <v>432.7978374999999</v>
      </c>
    </row>
    <row r="17" spans="1:18" x14ac:dyDescent="0.25">
      <c r="A17" t="s">
        <v>10</v>
      </c>
      <c r="B17" s="3">
        <v>46163</v>
      </c>
      <c r="C17" s="2">
        <v>5.4999999999999997E-3</v>
      </c>
      <c r="D17" s="3">
        <v>44947</v>
      </c>
      <c r="E17">
        <v>1.03749</v>
      </c>
      <c r="F17">
        <f>C17*100/2*(4/6)</f>
        <v>0.18333333333333329</v>
      </c>
      <c r="G17">
        <f t="shared" si="14"/>
        <v>6.8731666666666698E-3</v>
      </c>
      <c r="H17">
        <f t="shared" si="15"/>
        <v>3.7490000000000023</v>
      </c>
      <c r="I17">
        <f t="shared" si="16"/>
        <v>3.9392065000000023</v>
      </c>
      <c r="J17" s="5">
        <f t="shared" si="17"/>
        <v>2.2916666666666662E-2</v>
      </c>
      <c r="K17">
        <f t="shared" si="18"/>
        <v>3.9162898333333356</v>
      </c>
      <c r="L17" s="5">
        <f t="shared" si="19"/>
        <v>3.7558731666666691</v>
      </c>
      <c r="M17">
        <f t="shared" si="20"/>
        <v>0.46948414583333364</v>
      </c>
      <c r="P17" s="7">
        <f t="shared" si="21"/>
        <v>39.162898333333359</v>
      </c>
      <c r="Q17" s="7">
        <f t="shared" si="22"/>
        <v>195.81449166666678</v>
      </c>
      <c r="R17" s="7">
        <f t="shared" si="23"/>
        <v>391.62898333333357</v>
      </c>
    </row>
    <row r="18" spans="1:18" x14ac:dyDescent="0.25">
      <c r="A18" t="s">
        <v>10</v>
      </c>
      <c r="B18" s="3">
        <v>11137</v>
      </c>
      <c r="C18" s="2">
        <v>1.6E-2</v>
      </c>
      <c r="D18" s="3">
        <v>44954</v>
      </c>
      <c r="E18">
        <v>1.0093099999999999</v>
      </c>
      <c r="F18">
        <f>C18*100/2*(5/6)</f>
        <v>0.66666666666666674</v>
      </c>
      <c r="G18">
        <f t="shared" si="14"/>
        <v>6.2066666666666199E-3</v>
      </c>
      <c r="H18">
        <f t="shared" si="15"/>
        <v>0.93099999999999294</v>
      </c>
      <c r="I18">
        <f t="shared" si="16"/>
        <v>1.6038733333333264</v>
      </c>
      <c r="J18" s="5">
        <f t="shared" si="17"/>
        <v>8.3333333333333343E-2</v>
      </c>
      <c r="K18">
        <f t="shared" si="18"/>
        <v>1.5205399999999931</v>
      </c>
      <c r="L18" s="5">
        <f t="shared" si="19"/>
        <v>0.93720666666665953</v>
      </c>
      <c r="M18">
        <f t="shared" si="20"/>
        <v>0.11715083333333244</v>
      </c>
      <c r="P18" s="7">
        <f t="shared" si="21"/>
        <v>15.205399999999932</v>
      </c>
      <c r="Q18" s="7">
        <f t="shared" si="22"/>
        <v>76.02699999999966</v>
      </c>
      <c r="R18" s="7">
        <f t="shared" si="23"/>
        <v>152.05399999999932</v>
      </c>
    </row>
    <row r="19" spans="1:18" x14ac:dyDescent="0.25">
      <c r="C19" s="2"/>
      <c r="F19">
        <f t="shared" ref="F19:F20" si="24">C19*100/2</f>
        <v>0</v>
      </c>
      <c r="G19">
        <f t="shared" ref="G19:G20" si="25">F19*(E19-1)</f>
        <v>0</v>
      </c>
      <c r="H19">
        <f t="shared" ref="H19:H20" si="26">100*(E19-1)</f>
        <v>-100</v>
      </c>
      <c r="I19">
        <f t="shared" ref="I19:I20" si="27">F19+G19+H19</f>
        <v>-100</v>
      </c>
      <c r="J19" s="5">
        <f t="shared" ref="J19:J20" si="28">F19*12.5%</f>
        <v>0</v>
      </c>
      <c r="K19">
        <f t="shared" ref="K19:K20" si="29">I19-J19</f>
        <v>-100</v>
      </c>
      <c r="L19" s="5">
        <f t="shared" ref="L19:L20" si="30">G19+H19</f>
        <v>-100</v>
      </c>
      <c r="M19">
        <f t="shared" si="20"/>
        <v>-12.5</v>
      </c>
      <c r="P19" s="7"/>
      <c r="Q19" s="7"/>
      <c r="R19" s="7"/>
    </row>
    <row r="20" spans="1:18" x14ac:dyDescent="0.25">
      <c r="C20" s="2"/>
      <c r="F20">
        <f t="shared" si="24"/>
        <v>0</v>
      </c>
      <c r="G20">
        <f t="shared" si="25"/>
        <v>0</v>
      </c>
      <c r="H20">
        <f t="shared" si="26"/>
        <v>-100</v>
      </c>
      <c r="I20">
        <f t="shared" si="27"/>
        <v>-100</v>
      </c>
      <c r="J20" s="5">
        <f t="shared" si="28"/>
        <v>0</v>
      </c>
      <c r="K20">
        <f t="shared" si="29"/>
        <v>-100</v>
      </c>
      <c r="L20" s="5">
        <f t="shared" si="30"/>
        <v>-100</v>
      </c>
      <c r="M20">
        <f t="shared" si="20"/>
        <v>-12.5</v>
      </c>
      <c r="P20" s="7"/>
      <c r="Q20" s="7"/>
      <c r="R20" s="7"/>
    </row>
  </sheetData>
  <pageMargins left="0.7" right="0.7" top="0.75" bottom="0.75" header="0.3" footer="0.3"/>
  <ignoredErrors>
    <ignoredError sqref="F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2023-05-23T10:14:27Z</dcterms:created>
  <dcterms:modified xsi:type="dcterms:W3CDTF">2023-05-23T10:58:37Z</dcterms:modified>
</cp:coreProperties>
</file>